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TML-Dateien\"/>
    </mc:Choice>
  </mc:AlternateContent>
  <bookViews>
    <workbookView xWindow="0" yWindow="0" windowWidth="16800" windowHeight="6750"/>
  </bookViews>
  <sheets>
    <sheet name="Tabelle1" sheetId="1" r:id="rId1"/>
    <sheet name="Tabelle2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D44" i="1" l="1"/>
  <c r="D40" i="1"/>
  <c r="D37" i="1" l="1"/>
  <c r="D38" i="1" l="1"/>
  <c r="D39" i="1" s="1"/>
  <c r="D42" i="1" s="1"/>
  <c r="D47" i="1" s="1"/>
  <c r="C27" i="1"/>
  <c r="C26" i="1"/>
  <c r="C25" i="1"/>
  <c r="F17" i="1" l="1"/>
  <c r="E5" i="1"/>
  <c r="E6" i="1" s="1"/>
  <c r="E9" i="1" s="1"/>
  <c r="E4" i="1"/>
  <c r="F1" i="1"/>
  <c r="E11" i="1" l="1"/>
  <c r="E12" i="1" s="1"/>
  <c r="E10" i="1"/>
</calcChain>
</file>

<file path=xl/sharedStrings.xml><?xml version="1.0" encoding="utf-8"?>
<sst xmlns="http://schemas.openxmlformats.org/spreadsheetml/2006/main" count="69" uniqueCount="51">
  <si>
    <t>Drahtlänge zum Wickeln auf Kerne</t>
  </si>
  <si>
    <t>DK3SS</t>
  </si>
  <si>
    <t>zylindrischer Kern / Rohrkern</t>
  </si>
  <si>
    <t xml:space="preserve"> </t>
  </si>
  <si>
    <t>Aussendurchmesser [mm]</t>
  </si>
  <si>
    <t>Umfang netto</t>
  </si>
  <si>
    <t>Drahtstärke [mm]</t>
  </si>
  <si>
    <t>Umfang brutto</t>
  </si>
  <si>
    <t>Zuschlag [%]</t>
  </si>
  <si>
    <t>gesamt/Wdg.</t>
  </si>
  <si>
    <t>Anschlusslänge [mm]</t>
  </si>
  <si>
    <t>Drahtlänge</t>
  </si>
  <si>
    <t>in cm</t>
  </si>
  <si>
    <t>Windungszahl L3</t>
  </si>
  <si>
    <t>im Meter</t>
  </si>
  <si>
    <t>Eingabefeld</t>
  </si>
  <si>
    <t>Ergebnisfeld</t>
  </si>
  <si>
    <t>theoretische Wickellänge auf Kern bei eng anliegenden Windungen [mm]</t>
  </si>
  <si>
    <t>Durchmesser</t>
  </si>
  <si>
    <t>WE74270044</t>
  </si>
  <si>
    <t>mm</t>
  </si>
  <si>
    <t>WE74270057</t>
  </si>
  <si>
    <t>Windungszahl L1 &amp; L2</t>
  </si>
  <si>
    <t>bei 160m als untere Grenzfrequenz sollte L1 &amp; L2  4 oder 5 wdg. haben</t>
  </si>
  <si>
    <t>bei 40m als untere Grenzfrequenz sollte L1 &amp; L2 nur 2 wdg. haben</t>
  </si>
  <si>
    <t>bei 80m als untere Grenzfrequenz sollte L1 &amp; L2  nur 3 wdg. haben</t>
  </si>
  <si>
    <t>L3 ist dann bei</t>
  </si>
  <si>
    <t>160m</t>
  </si>
  <si>
    <t>80m</t>
  </si>
  <si>
    <t>40m</t>
  </si>
  <si>
    <t>für 1 zu 49 gilt dann:</t>
  </si>
  <si>
    <t>allgemein gilt;</t>
  </si>
  <si>
    <t>(L2+L3)/L2=Quadratwurzel(Impedanzfaktor)</t>
  </si>
  <si>
    <t>somit</t>
  </si>
  <si>
    <t>alle Angaben ohne Gewähr</t>
  </si>
  <si>
    <t>unbedingt nachmessen!</t>
  </si>
  <si>
    <t>L3=L2*(Quadratwurzel(Impedanzfaktor)-1)</t>
  </si>
  <si>
    <t>Quadratwurzel=</t>
  </si>
  <si>
    <t>Ringkern</t>
  </si>
  <si>
    <t>D-aussen</t>
  </si>
  <si>
    <t>D-innen</t>
  </si>
  <si>
    <t>Höhe</t>
  </si>
  <si>
    <t>[mm]</t>
  </si>
  <si>
    <t>Summe</t>
  </si>
  <si>
    <t>Querdraht</t>
  </si>
  <si>
    <t>Gesamtzahl Windungen</t>
  </si>
  <si>
    <t>plus Lötenden</t>
  </si>
  <si>
    <t>Gesamte Drahtlänge</t>
  </si>
  <si>
    <t>Beispiel Amidon T200-6</t>
  </si>
  <si>
    <t>war ein Fehler in der Formel</t>
  </si>
  <si>
    <t>Bemerkung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</si>
</sst>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0" borderId="0" xfId="0" applyFill="1"/>
    <xf numFmtId="0" fontId="0" fillId="3" borderId="0" xfId="0" applyFill="1" applyAlignment="1">
      <alignment horizontal="center"/>
    </xf>
    <xf numFmtId="2" fontId="0" fillId="0" borderId="0" xfId="0" applyNumberFormat="1"/>
    <xf numFmtId="2" fontId="0" fillId="3" borderId="0" xfId="0" applyNumberFormat="1" applyFill="1"/>
    <xf numFmtId="2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26" workbookViewId="0">
      <selection activeCell="F34" sqref="F34"/>
    </sheetView>
  </sheetViews>
  <sheetFormatPr baseColWidth="10" defaultRowHeight="14.5" x14ac:dyDescent="0.35"/>
  <cols>
    <col min="1" max="1" width="12.453125" customWidth="1"/>
    <col min="3" max="3" width="13.08984375" customWidth="1"/>
    <col min="5" max="5" width="13.7265625" customWidth="1"/>
  </cols>
  <sheetData>
    <row r="1" spans="1:6" ht="18.5" x14ac:dyDescent="0.45">
      <c r="A1" s="1" t="s">
        <v>0</v>
      </c>
      <c r="B1" s="1"/>
      <c r="C1" s="2"/>
      <c r="D1" s="1"/>
      <c r="E1" s="3"/>
      <c r="F1" s="4">
        <f ca="1">TODAY()</f>
        <v>46288</v>
      </c>
    </row>
    <row r="2" spans="1:6" x14ac:dyDescent="0.35">
      <c r="C2" s="5"/>
      <c r="E2" s="3"/>
      <c r="F2" s="5" t="s">
        <v>1</v>
      </c>
    </row>
    <row r="3" spans="1:6" ht="18.5" x14ac:dyDescent="0.45">
      <c r="A3" s="1" t="s">
        <v>2</v>
      </c>
      <c r="B3" s="1"/>
      <c r="C3" s="2"/>
      <c r="E3" s="3" t="s">
        <v>3</v>
      </c>
    </row>
    <row r="4" spans="1:6" x14ac:dyDescent="0.35">
      <c r="A4" t="s">
        <v>4</v>
      </c>
      <c r="C4" s="6">
        <v>19.100000000000001</v>
      </c>
      <c r="D4" t="s">
        <v>5</v>
      </c>
      <c r="E4" s="3">
        <f>PI()*C4</f>
        <v>60.004419683565054</v>
      </c>
    </row>
    <row r="5" spans="1:6" x14ac:dyDescent="0.35">
      <c r="A5" t="s">
        <v>6</v>
      </c>
      <c r="C5" s="6">
        <v>1.1499999999999999</v>
      </c>
      <c r="D5" t="s">
        <v>7</v>
      </c>
      <c r="E5" s="3">
        <f>PI()*(C4+C5)</f>
        <v>63.617251235193308</v>
      </c>
    </row>
    <row r="6" spans="1:6" x14ac:dyDescent="0.35">
      <c r="A6" t="s">
        <v>8</v>
      </c>
      <c r="C6" s="6">
        <v>1</v>
      </c>
      <c r="D6" t="s">
        <v>9</v>
      </c>
      <c r="E6" s="3">
        <f>E5*(1+C6/100)</f>
        <v>64.253423747545241</v>
      </c>
    </row>
    <row r="7" spans="1:6" x14ac:dyDescent="0.35">
      <c r="C7" s="5"/>
      <c r="E7" s="3"/>
    </row>
    <row r="8" spans="1:6" x14ac:dyDescent="0.35">
      <c r="A8" t="s">
        <v>22</v>
      </c>
      <c r="C8" s="6">
        <v>4</v>
      </c>
      <c r="E8" s="3"/>
    </row>
    <row r="9" spans="1:6" x14ac:dyDescent="0.35">
      <c r="A9" t="s">
        <v>10</v>
      </c>
      <c r="C9" s="6">
        <v>6</v>
      </c>
      <c r="D9" t="s">
        <v>11</v>
      </c>
      <c r="E9" s="7">
        <f>2*C9+C8*E6</f>
        <v>269.01369499018097</v>
      </c>
    </row>
    <row r="10" spans="1:6" x14ac:dyDescent="0.35">
      <c r="C10" s="5"/>
      <c r="D10" t="s">
        <v>12</v>
      </c>
      <c r="E10" s="3">
        <f>E9/10</f>
        <v>26.901369499018095</v>
      </c>
    </row>
    <row r="11" spans="1:6" x14ac:dyDescent="0.35">
      <c r="A11" t="s">
        <v>13</v>
      </c>
      <c r="C11" s="6">
        <v>24</v>
      </c>
      <c r="D11" t="s">
        <v>11</v>
      </c>
      <c r="E11" s="3">
        <f>E9+C11*E6</f>
        <v>1811.0958649312668</v>
      </c>
    </row>
    <row r="12" spans="1:6" x14ac:dyDescent="0.35">
      <c r="C12" s="5"/>
      <c r="D12" t="s">
        <v>14</v>
      </c>
      <c r="E12" s="8">
        <f>E11/1000</f>
        <v>1.8110958649312667</v>
      </c>
    </row>
    <row r="13" spans="1:6" x14ac:dyDescent="0.35">
      <c r="C13" s="5"/>
      <c r="E13" s="9"/>
    </row>
    <row r="14" spans="1:6" x14ac:dyDescent="0.35">
      <c r="C14" s="5"/>
      <c r="E14" s="3"/>
    </row>
    <row r="15" spans="1:6" x14ac:dyDescent="0.35">
      <c r="A15" s="10" t="s">
        <v>15</v>
      </c>
      <c r="C15" s="5"/>
      <c r="D15" s="11" t="s">
        <v>16</v>
      </c>
      <c r="E15" s="3"/>
    </row>
    <row r="16" spans="1:6" x14ac:dyDescent="0.35">
      <c r="A16" s="12"/>
      <c r="C16" s="5"/>
      <c r="D16" s="12"/>
      <c r="E16" s="3"/>
    </row>
    <row r="17" spans="1:6" x14ac:dyDescent="0.35">
      <c r="A17" t="s">
        <v>17</v>
      </c>
      <c r="C17" s="5"/>
      <c r="E17" s="3"/>
      <c r="F17" s="13">
        <f>C8*C5*2+C11*C5</f>
        <v>36.799999999999997</v>
      </c>
    </row>
    <row r="18" spans="1:6" x14ac:dyDescent="0.35">
      <c r="A18" t="s">
        <v>18</v>
      </c>
      <c r="B18" t="s">
        <v>19</v>
      </c>
      <c r="C18" s="5">
        <v>15.5</v>
      </c>
      <c r="D18" t="s">
        <v>20</v>
      </c>
      <c r="E18" s="3"/>
    </row>
    <row r="19" spans="1:6" x14ac:dyDescent="0.35">
      <c r="A19" t="s">
        <v>18</v>
      </c>
      <c r="B19" t="s">
        <v>21</v>
      </c>
      <c r="C19" s="5">
        <v>19.100000000000001</v>
      </c>
      <c r="D19" t="s">
        <v>20</v>
      </c>
      <c r="E19" s="3"/>
    </row>
    <row r="20" spans="1:6" x14ac:dyDescent="0.35">
      <c r="C20" s="5"/>
      <c r="E20" s="3"/>
    </row>
    <row r="21" spans="1:6" x14ac:dyDescent="0.35">
      <c r="A21" t="s">
        <v>30</v>
      </c>
      <c r="C21" s="5" t="s">
        <v>37</v>
      </c>
      <c r="D21" s="5">
        <v>7</v>
      </c>
      <c r="E21" s="3"/>
    </row>
    <row r="22" spans="1:6" x14ac:dyDescent="0.35">
      <c r="A22" t="s">
        <v>23</v>
      </c>
    </row>
    <row r="23" spans="1:6" x14ac:dyDescent="0.35">
      <c r="A23" t="s">
        <v>25</v>
      </c>
    </row>
    <row r="24" spans="1:6" x14ac:dyDescent="0.35">
      <c r="A24" t="s">
        <v>24</v>
      </c>
    </row>
    <row r="25" spans="1:6" x14ac:dyDescent="0.35">
      <c r="A25" t="s">
        <v>26</v>
      </c>
      <c r="B25" t="s">
        <v>27</v>
      </c>
      <c r="C25">
        <f>6*C8</f>
        <v>24</v>
      </c>
    </row>
    <row r="26" spans="1:6" x14ac:dyDescent="0.35">
      <c r="A26" t="s">
        <v>26</v>
      </c>
      <c r="B26" t="s">
        <v>28</v>
      </c>
      <c r="C26">
        <f>6*3</f>
        <v>18</v>
      </c>
    </row>
    <row r="27" spans="1:6" x14ac:dyDescent="0.35">
      <c r="A27" t="s">
        <v>26</v>
      </c>
      <c r="B27" t="s">
        <v>29</v>
      </c>
      <c r="C27">
        <f>6*2</f>
        <v>12</v>
      </c>
    </row>
    <row r="29" spans="1:6" x14ac:dyDescent="0.35">
      <c r="A29" t="s">
        <v>31</v>
      </c>
      <c r="B29" t="s">
        <v>32</v>
      </c>
    </row>
    <row r="30" spans="1:6" x14ac:dyDescent="0.35">
      <c r="A30" t="s">
        <v>33</v>
      </c>
      <c r="B30" t="s">
        <v>36</v>
      </c>
    </row>
    <row r="32" spans="1:6" x14ac:dyDescent="0.35">
      <c r="A32" t="s">
        <v>34</v>
      </c>
      <c r="C32" t="s">
        <v>35</v>
      </c>
    </row>
    <row r="34" spans="1:6" ht="18.5" x14ac:dyDescent="0.45">
      <c r="A34" s="1" t="s">
        <v>38</v>
      </c>
      <c r="C34" t="s">
        <v>48</v>
      </c>
      <c r="F34" t="s">
        <v>50</v>
      </c>
    </row>
    <row r="35" spans="1:6" x14ac:dyDescent="0.35">
      <c r="A35" t="s">
        <v>39</v>
      </c>
      <c r="B35" s="10">
        <v>51.3</v>
      </c>
      <c r="C35" t="s">
        <v>42</v>
      </c>
      <c r="D35">
        <f>2*(B35/2-B36/2)</f>
        <v>19.699999999999996</v>
      </c>
      <c r="E35" t="s">
        <v>42</v>
      </c>
      <c r="F35" t="s">
        <v>49</v>
      </c>
    </row>
    <row r="36" spans="1:6" x14ac:dyDescent="0.35">
      <c r="A36" t="s">
        <v>40</v>
      </c>
      <c r="B36" s="10">
        <v>31.6</v>
      </c>
      <c r="C36" t="s">
        <v>42</v>
      </c>
      <c r="D36" t="s">
        <v>3</v>
      </c>
      <c r="E36" t="s">
        <v>42</v>
      </c>
    </row>
    <row r="37" spans="1:6" x14ac:dyDescent="0.35">
      <c r="A37" t="s">
        <v>41</v>
      </c>
      <c r="B37" s="10">
        <v>14.4</v>
      </c>
      <c r="C37" t="s">
        <v>42</v>
      </c>
      <c r="D37">
        <f t="shared" ref="D37" si="0">B37*2</f>
        <v>28.8</v>
      </c>
      <c r="E37" t="s">
        <v>42</v>
      </c>
    </row>
    <row r="38" spans="1:6" x14ac:dyDescent="0.35">
      <c r="C38" t="s">
        <v>43</v>
      </c>
      <c r="D38">
        <f>SUM(D35:D37)</f>
        <v>48.5</v>
      </c>
      <c r="E38" t="s">
        <v>42</v>
      </c>
    </row>
    <row r="39" spans="1:6" x14ac:dyDescent="0.35">
      <c r="A39" t="s">
        <v>8</v>
      </c>
      <c r="B39" s="10">
        <v>2</v>
      </c>
      <c r="D39" s="14">
        <f>D38*(1+B39/100)</f>
        <v>49.47</v>
      </c>
      <c r="E39" t="s">
        <v>42</v>
      </c>
    </row>
    <row r="40" spans="1:6" x14ac:dyDescent="0.35">
      <c r="A40" t="s">
        <v>44</v>
      </c>
      <c r="B40">
        <v>0</v>
      </c>
      <c r="D40" s="14">
        <f>B40*SQRT((B36)^2+(B37)^2)</f>
        <v>0</v>
      </c>
      <c r="E40" t="s">
        <v>42</v>
      </c>
    </row>
    <row r="42" spans="1:6" x14ac:dyDescent="0.35">
      <c r="A42" t="s">
        <v>45</v>
      </c>
      <c r="C42" s="10">
        <v>7</v>
      </c>
      <c r="D42" s="15">
        <f>D39*C42+D40</f>
        <v>346.28999999999996</v>
      </c>
      <c r="E42" s="11" t="s">
        <v>42</v>
      </c>
    </row>
    <row r="43" spans="1:6" x14ac:dyDescent="0.35">
      <c r="A43" t="s">
        <v>3</v>
      </c>
    </row>
    <row r="44" spans="1:6" x14ac:dyDescent="0.35">
      <c r="A44" t="s">
        <v>46</v>
      </c>
      <c r="B44">
        <v>2</v>
      </c>
      <c r="C44">
        <v>18</v>
      </c>
      <c r="D44">
        <f>B44*C44</f>
        <v>36</v>
      </c>
    </row>
    <row r="47" spans="1:6" ht="18.5" x14ac:dyDescent="0.45">
      <c r="A47" s="1" t="s">
        <v>47</v>
      </c>
      <c r="B47" s="1"/>
      <c r="C47" s="1"/>
      <c r="D47" s="16">
        <f>D42+D44</f>
        <v>382.28999999999996</v>
      </c>
      <c r="E47" s="1" t="s">
        <v>20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Taruttis</dc:creator>
  <cp:lastModifiedBy>Arno Taruttis</cp:lastModifiedBy>
  <cp:lastPrinted>2024-02-13T14:51:08Z</cp:lastPrinted>
  <dcterms:created xsi:type="dcterms:W3CDTF">2024-02-11T18:24:25Z</dcterms:created>
  <dcterms:modified xsi:type="dcterms:W3CDTF">2026-09-23T16:37:37Z</dcterms:modified>
</cp:coreProperties>
</file>